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0\"/>
    </mc:Choice>
  </mc:AlternateContent>
  <xr:revisionPtr revIDLastSave="0" documentId="13_ncr:1_{5B1490E6-AAB3-4A73-BF44-E1D31E99294B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ОСР 322-02-01" sheetId="9" r:id="rId9"/>
    <sheet name="ОСР 322-09-01" sheetId="10" r:id="rId10"/>
    <sheet name="ОСР 322-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<sst xmlns="http://schemas.openxmlformats.org/spreadsheetml/2006/main" count="448" uniqueCount="184">
  <si>
    <t>СВОДКА ЗАТРАТ</t>
  </si>
  <si>
    <t>P_0520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</si>
  <si>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</si>
  <si>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</si>
  <si>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</si>
  <si>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</si>
  <si>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</si>
  <si>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</si>
  <si>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</si>
  <si>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</si>
  <si>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</si>
  <si>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</si>
  <si>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</si>
  <si>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</si>
  <si>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</si>
  <si>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</si>
  <si>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</si>
  <si>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</si>
  <si>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</si>
  <si>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</si>
  <si>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</si>
  <si>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</si>
  <si>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</si>
  <si>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</si>
  <si>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</si>
  <si>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</si>
  <si>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</si>
  <si>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</si>
  <si>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</si>
  <si>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</si>
  <si>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</si>
  <si>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</si>
  <si>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</si>
  <si>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</si>
  <si>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</si>
  <si>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</si>
  <si>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</si>
  <si>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</si>
  <si>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</si>
  <si>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</si>
  <si>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</si>
  <si>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</si>
  <si>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</si>
  <si>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</si>
  <si>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</si>
  <si>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</si>
  <si>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</si>
  <si>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</si>
  <si>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</si>
  <si>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</si>
  <si>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</si>
  <si>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</si>
  <si>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</si>
  <si>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</si>
  <si>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</si>
  <si>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</si>
  <si>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</si>
  <si>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</si>
  <si>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</si>
  <si>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</si>
  <si>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</si>
  <si>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</si>
  <si>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</si>
  <si>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</si>
  <si>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</si>
  <si>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</si>
  <si>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</si>
  <si>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</si>
  <si>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</si>
  <si>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</si>
  <si>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</si>
  <si>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</si>
  <si>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</si>
  <si>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322-09-01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</si>
  <si>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</si>
  <si>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</si>
  <si>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</si>
  <si>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</si>
  <si>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</si>
  <si>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</si>
  <si>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</si>
  <si>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</si>
  <si>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</si>
  <si>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</si>
  <si>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</si>
  <si>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</si>
  <si>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</si>
  <si>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</si>
  <si>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</si>
  <si>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</si>
  <si>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</si>
  <si>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</si>
  <si>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</si>
  <si>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</si>
  <si>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</si>
  <si>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</si>
  <si>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</si>
  <si>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</si>
  <si>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</si>
  <si>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</si>
  <si>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</si>
  <si>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</si>
  <si>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</si>
  <si>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</si>
  <si>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</si>
  <si>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</si>
  <si>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</si>
  <si>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</si>
  <si>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</si>
  <si>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</si>
  <si>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</si>
  <si>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</si>
  <si>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</si>
  <si>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</si>
  <si>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</si>
  <si>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</si>
  <si>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</si>
  <si>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</si>
  <si>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</si>
  <si>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</si>
  <si>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</si>
  <si>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</si>
  <si>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</si>
  <si>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</si>
  <si>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</si>
  <si>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</si>
  <si>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</si>
  <si>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</si>
  <si>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</si>
  <si>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</si>
  <si>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</si>
  <si>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</si>
  <si>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</si>
  <si>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</si>
  <si>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</si>
  <si>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</si>
  <si>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</si>
  <si>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</si>
  <si>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</si>
  <si>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</si>
  <si>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</si>
  <si>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</si>
  <si>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</si>
  <si>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</si>
  <si>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</si>
  <si>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</si>
  <si>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</si>
  <si>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</si>
  <si>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6-02-01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</si>
  <si>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</si>
  <si>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</si>
  <si>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</si>
  <si>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</si>
  <si>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</si>
  <si>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</si>
  <si>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</si>
  <si>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</si>
  <si>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</si>
  <si>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</si>
  <si>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</si>
  <si>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</si>
  <si>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</si>
  <si>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</si>
  <si>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</si>
  <si>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</si>
  <si>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</si>
  <si>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</si>
  <si>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</si>
  <si>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</si>
  <si>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</si>
  <si>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</si>
  <si>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ФСБЦ-21.2.01.01-0051</t>
  </si>
  <si>
    <t>Провод самонесущий изолированный СИП-3 1х95-20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</si>
  <si>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</si>
  <si>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</si>
  <si>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</si>
  <si>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</si>
  <si>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</si>
  <si>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</si>
  <si>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</si>
  <si>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</si>
  <si>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</si>
  <si>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</si>
  <si>
    <t>Реконструкция отпайки ВЛ-6 кВ Ф-ДСК-605 ПС 110/10/6 кВ ДСК 2 (протяженностью 3,6 км), установка реклоузера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</si>
</sst>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173" fontId="0" fillId="0" borderId="0" xfId="0" applyNumberFormat="1"/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B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3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173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  <c r="F21" s="50"/>
    </row>
    <row r="22" spans="1:9" ht="15.75" customHeight="1">
      <c r="A22" s="24"/>
      <c r="B22" s="24"/>
      <c r="C22" s="24"/>
    </row>
    <row r="23" spans="1:9" ht="47.25" customHeight="1">
      <c r="A23" s="51" t="s">
        <v>4</v>
      </c>
      <c r="B23" s="51" t="s">
        <v>5</v>
      </c>
      <c r="C23" s="51" t="s">
        <v>6</v>
      </c>
      <c r="D23" s="52"/>
      <c r="E23" s="52"/>
      <c r="F23" s="52"/>
      <c r="G23" s="53"/>
      <c r="H23" s="53"/>
      <c r="I23" s="53"/>
    </row>
    <row r="24" spans="1:9" ht="15.75" customHeight="1">
      <c r="A24" s="51">
        <v>1</v>
      </c>
      <c r="B24" s="51">
        <v>2</v>
      </c>
      <c r="C24" s="51">
        <v>3</v>
      </c>
      <c r="D24" s="52"/>
      <c r="E24" s="52"/>
      <c r="F24" s="52"/>
      <c r="G24" s="53"/>
      <c r="H24" s="53"/>
      <c r="I24" s="53"/>
    </row>
    <row r="25" spans="1:9" ht="15.75" customHeight="1">
      <c r="A25" s="87" t="s">
        <v>7</v>
      </c>
      <c r="B25" s="88"/>
      <c r="C25" s="89"/>
      <c r="D25" s="52"/>
      <c r="E25" s="52"/>
      <c r="F25" s="52"/>
      <c r="G25" s="53"/>
      <c r="H25" s="53"/>
      <c r="I25" s="53"/>
    </row>
    <row r="26" spans="1:9" ht="15.75" customHeight="1">
      <c r="A26" s="51">
        <v>1</v>
      </c>
      <c r="B26" s="54" t="s">
        <v>8</v>
      </c>
      <c r="C26" s="55"/>
      <c r="D26" s="52"/>
      <c r="E26" s="52"/>
      <c r="F26" s="52"/>
      <c r="G26" s="53"/>
      <c r="H26" s="53" t="s">
        <v>9</v>
      </c>
      <c r="I26" s="53"/>
    </row>
    <row r="27" spans="1:9" ht="15.75" customHeight="1">
      <c r="A27" s="56" t="s">
        <v>10</v>
      </c>
      <c r="B27" s="54" t="s">
        <v>11</v>
      </c>
      <c r="C27" s="57">
        <v>0</v>
      </c>
      <c r="D27" s="58"/>
      <c r="E27" s="58"/>
      <c r="F27" s="58"/>
      <c r="G27" s="59" t="s">
        <v>12</v>
      </c>
      <c r="H27" s="59" t="s">
        <v>13</v>
      </c>
      <c r="I27" s="59" t="s">
        <v>14</v>
      </c>
    </row>
    <row r="28" spans="1:9" ht="15.75" customHeight="1">
      <c r="A28" s="56" t="s">
        <v>15</v>
      </c>
      <c r="B28" s="54" t="s">
        <v>16</v>
      </c>
      <c r="C28" s="57">
        <v>0</v>
      </c>
      <c r="D28" s="58"/>
      <c r="E28" s="58"/>
      <c r="F28" s="58"/>
      <c r="G28" s="60">
        <v>2019</v>
      </c>
      <c r="H28" s="61">
        <v>106.826398641827</v>
      </c>
      <c r="I28" s="80"/>
    </row>
    <row r="29" spans="1:9" ht="15.75" customHeight="1">
      <c r="A29" s="56" t="s">
        <v>17</v>
      </c>
      <c r="B29" s="54" t="s">
        <v>18</v>
      </c>
      <c r="C29" s="62">
        <f>ССР!G68*1.2</f>
        <v>3069.9390010531201</v>
      </c>
      <c r="D29" s="58"/>
      <c r="E29" s="58"/>
      <c r="F29" s="58"/>
      <c r="G29" s="60">
        <v>2020</v>
      </c>
      <c r="H29" s="61">
        <v>105.561885224957</v>
      </c>
      <c r="I29" s="80"/>
    </row>
    <row r="30" spans="1:9" ht="15.75" customHeight="1">
      <c r="A30" s="51">
        <v>2</v>
      </c>
      <c r="B30" s="54" t="s">
        <v>19</v>
      </c>
      <c r="C30" s="62">
        <f>C27+C28+C29</f>
        <v>3069.9390010531201</v>
      </c>
      <c r="D30" s="63"/>
      <c r="E30" s="64"/>
      <c r="F30" s="65"/>
      <c r="G30" s="60">
        <v>2021</v>
      </c>
      <c r="H30" s="61">
        <v>104.9354</v>
      </c>
      <c r="I30" s="80"/>
    </row>
    <row r="31" spans="1:9" ht="15.75" customHeight="1">
      <c r="A31" s="56" t="s">
        <v>20</v>
      </c>
      <c r="B31" s="54" t="s">
        <v>21</v>
      </c>
      <c r="C31" s="62">
        <f>C30-ROUND(C30/1.2,5)</f>
        <v>511.65650105312</v>
      </c>
      <c r="D31" s="58"/>
      <c r="E31" s="64"/>
      <c r="F31" s="58"/>
      <c r="G31" s="60">
        <v>2022</v>
      </c>
      <c r="H31" s="61">
        <v>114.63142733059399</v>
      </c>
      <c r="I31" s="81"/>
    </row>
    <row r="32" spans="1:9" ht="15.6">
      <c r="A32" s="51">
        <v>3</v>
      </c>
      <c r="B32" s="54" t="s">
        <v>22</v>
      </c>
      <c r="C32" s="66">
        <f>C30*I36</f>
        <v>3561.1056024924701</v>
      </c>
      <c r="D32" s="58"/>
      <c r="E32" s="67"/>
      <c r="F32" s="68"/>
      <c r="G32" s="69">
        <v>2023</v>
      </c>
      <c r="H32" s="61">
        <v>109.096466260827</v>
      </c>
      <c r="I32" s="81"/>
    </row>
    <row r="33" spans="1:9" ht="15.6">
      <c r="A33" s="87" t="s">
        <v>23</v>
      </c>
      <c r="B33" s="88"/>
      <c r="C33" s="89"/>
      <c r="D33" s="52"/>
      <c r="E33" s="70"/>
      <c r="F33" s="71"/>
      <c r="G33" s="60">
        <v>2024</v>
      </c>
      <c r="H33" s="61">
        <v>109.113503262205</v>
      </c>
      <c r="I33" s="81"/>
    </row>
    <row r="34" spans="1:9" ht="15.6">
      <c r="A34" s="51">
        <v>1</v>
      </c>
      <c r="B34" s="54" t="s">
        <v>8</v>
      </c>
      <c r="C34" s="55"/>
      <c r="D34" s="52"/>
      <c r="E34" s="72"/>
      <c r="F34" s="73"/>
      <c r="G34" s="60">
        <v>2025</v>
      </c>
      <c r="H34" s="61">
        <v>107.81631706396399</v>
      </c>
      <c r="I34" s="82">
        <f>(H34+100)/200</f>
        <v>1.0390815853198201</v>
      </c>
    </row>
    <row r="35" spans="1:9" ht="15.6">
      <c r="A35" s="56" t="s">
        <v>10</v>
      </c>
      <c r="B35" s="54" t="s">
        <v>11</v>
      </c>
      <c r="C35" s="74">
        <f>ССР!D77+ССР!E77</f>
        <v>23881.074192846001</v>
      </c>
      <c r="D35" s="58"/>
      <c r="E35" s="72"/>
      <c r="F35" s="58"/>
      <c r="G35" s="60">
        <v>2026</v>
      </c>
      <c r="H35" s="61">
        <v>105.262896868962</v>
      </c>
      <c r="I35" s="82">
        <f>(H35+100)/200*H34/100</f>
        <v>1.1065344785145901</v>
      </c>
    </row>
    <row r="36" spans="1:9" ht="15.6">
      <c r="A36" s="56" t="s">
        <v>15</v>
      </c>
      <c r="B36" s="54" t="s">
        <v>16</v>
      </c>
      <c r="C36" s="74">
        <f>ССР!F77</f>
        <v>1874.61564917378</v>
      </c>
      <c r="D36" s="58"/>
      <c r="E36" s="72"/>
      <c r="F36" s="58"/>
      <c r="G36" s="60">
        <v>2027</v>
      </c>
      <c r="H36" s="61">
        <v>104.420897989339</v>
      </c>
      <c r="I36" s="82">
        <f>(H36+100)/200*H35/100*H34/100</f>
        <v>1.1599922999352299</v>
      </c>
    </row>
    <row r="37" spans="1:9" ht="15.6">
      <c r="A37" s="56" t="s">
        <v>17</v>
      </c>
      <c r="B37" s="54" t="s">
        <v>18</v>
      </c>
      <c r="C37" s="74">
        <f>(ССР!G73-ССР!G68)*1.2</f>
        <v>1255.3551775445601</v>
      </c>
      <c r="D37" s="58"/>
      <c r="E37" s="72"/>
      <c r="F37" s="58"/>
      <c r="G37" s="60">
        <v>2028</v>
      </c>
      <c r="H37" s="61">
        <v>104.420897989339</v>
      </c>
      <c r="I37" s="82">
        <f>(H37+100)/200*H36/100*H35/100*H34/100</f>
        <v>1.2112743761995599</v>
      </c>
    </row>
    <row r="38" spans="1:9" ht="15.6">
      <c r="A38" s="51">
        <v>2</v>
      </c>
      <c r="B38" s="54" t="s">
        <v>19</v>
      </c>
      <c r="C38" s="74">
        <f>C35+C36+C37</f>
        <v>27011.045019564299</v>
      </c>
      <c r="D38" s="63"/>
      <c r="E38" s="67"/>
      <c r="F38" s="68"/>
      <c r="G38" s="60">
        <v>2029</v>
      </c>
      <c r="H38" s="61">
        <v>104.420897989339</v>
      </c>
      <c r="I38" s="82">
        <f>(H38+100)/200*H37/100*H36/100*H35/100*H34/100</f>
        <v>1.26482358074235</v>
      </c>
    </row>
    <row r="39" spans="1:9" ht="15.6">
      <c r="A39" s="56" t="s">
        <v>20</v>
      </c>
      <c r="B39" s="54" t="s">
        <v>21</v>
      </c>
      <c r="C39" s="62">
        <f>C38-ROUND(C38/1.2,5)</f>
        <v>4501.8408395643501</v>
      </c>
      <c r="D39" s="58"/>
      <c r="E39" s="72"/>
      <c r="F39" s="58"/>
      <c r="G39" s="52"/>
      <c r="H39" s="52"/>
      <c r="I39" s="52"/>
    </row>
    <row r="40" spans="1:9" ht="15.6">
      <c r="A40" s="51">
        <v>3</v>
      </c>
      <c r="B40" s="54" t="s">
        <v>22</v>
      </c>
      <c r="C40" s="75">
        <f>C38*I37</f>
        <v>32717.786706571002</v>
      </c>
      <c r="D40" s="58"/>
      <c r="E40" s="67"/>
      <c r="F40" s="68"/>
      <c r="G40" s="52"/>
      <c r="H40" s="52"/>
      <c r="I40" s="52"/>
    </row>
    <row r="41" spans="1:9" ht="15.6">
      <c r="A41" s="51"/>
      <c r="B41" s="54"/>
      <c r="C41" s="74"/>
      <c r="D41" s="58"/>
      <c r="E41" s="76"/>
      <c r="F41" s="58"/>
      <c r="G41" s="52"/>
      <c r="H41" s="52"/>
      <c r="I41" s="52"/>
    </row>
    <row r="42" spans="1:9" ht="15.6">
      <c r="A42" s="51"/>
      <c r="B42" s="54" t="s">
        <v>24</v>
      </c>
      <c r="C42" s="104">
        <f>C40+C32</f>
        <v>36278.8923090635</v>
      </c>
      <c r="D42" s="58"/>
      <c r="E42" s="67"/>
      <c r="F42" s="68"/>
      <c r="G42" s="52"/>
      <c r="H42" s="52"/>
      <c r="I42" s="77"/>
    </row>
    <row r="43" spans="1:9" ht="15.6">
      <c r="A43" s="53"/>
      <c r="B43" s="53"/>
      <c r="C43" s="53"/>
      <c r="D43" s="77"/>
      <c r="E43" s="52"/>
      <c r="F43" s="73"/>
      <c r="G43" s="52"/>
      <c r="H43" s="52"/>
      <c r="I43" s="52"/>
    </row>
    <row r="44" spans="1:9" ht="15.6">
      <c r="A44" s="78" t="s">
        <v>25</v>
      </c>
      <c r="B44" s="53"/>
      <c r="C44" s="53"/>
      <c r="D44" s="52"/>
      <c r="E44" s="79"/>
      <c r="F44" s="52"/>
      <c r="G44" s="52"/>
      <c r="H44" s="52"/>
      <c r="I44" s="52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182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0</v>
      </c>
      <c r="E13" s="32">
        <v>0</v>
      </c>
      <c r="F13" s="32">
        <v>0</v>
      </c>
      <c r="G13" s="32">
        <v>68.380115566743001</v>
      </c>
      <c r="H13" s="32">
        <v>68.380115566743001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68.380115566743001</v>
      </c>
      <c r="H14" s="32">
        <v>68.380115566743001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183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82.307074884005999</v>
      </c>
      <c r="H13" s="32">
        <v>82.307074884005999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82.307074884005999</v>
      </c>
      <c r="H14" s="32">
        <v>82.307074884005999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4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128</v>
      </c>
      <c r="B1" s="10" t="s">
        <v>129</v>
      </c>
      <c r="C1" s="10" t="s">
        <v>130</v>
      </c>
      <c r="D1" s="10" t="s">
        <v>131</v>
      </c>
      <c r="E1" s="10" t="s">
        <v>132</v>
      </c>
      <c r="F1" s="10" t="s">
        <v>133</v>
      </c>
      <c r="G1" s="10" t="s">
        <v>134</v>
      </c>
      <c r="H1" s="10" t="s">
        <v>135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101</v>
      </c>
      <c r="B3" s="95"/>
      <c r="C3" s="11"/>
      <c r="D3" s="12">
        <v>585</v>
      </c>
      <c r="E3" s="13"/>
      <c r="F3" s="13"/>
      <c r="G3" s="13"/>
      <c r="H3" s="14"/>
    </row>
    <row r="4" spans="1:8">
      <c r="A4" s="100" t="s">
        <v>136</v>
      </c>
      <c r="B4" s="15" t="s">
        <v>137</v>
      </c>
      <c r="C4" s="11"/>
      <c r="D4" s="12">
        <v>585</v>
      </c>
      <c r="E4" s="13"/>
      <c r="F4" s="13"/>
      <c r="G4" s="13"/>
      <c r="H4" s="14"/>
    </row>
    <row r="5" spans="1:8">
      <c r="A5" s="100"/>
      <c r="B5" s="15" t="s">
        <v>138</v>
      </c>
      <c r="C5" s="10"/>
      <c r="D5" s="12">
        <v>0</v>
      </c>
      <c r="E5" s="13"/>
      <c r="F5" s="13"/>
      <c r="G5" s="13"/>
      <c r="H5" s="16"/>
    </row>
    <row r="6" spans="1:8">
      <c r="A6" s="101"/>
      <c r="B6" s="15" t="s">
        <v>139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140</v>
      </c>
      <c r="C7" s="10"/>
      <c r="D7" s="12">
        <v>0</v>
      </c>
      <c r="E7" s="13"/>
      <c r="F7" s="13"/>
      <c r="G7" s="13"/>
      <c r="H7" s="16"/>
    </row>
    <row r="8" spans="1:8">
      <c r="A8" s="96" t="s">
        <v>104</v>
      </c>
      <c r="B8" s="97"/>
      <c r="C8" s="100" t="s">
        <v>141</v>
      </c>
      <c r="D8" s="17">
        <v>585</v>
      </c>
      <c r="E8" s="13">
        <v>1.4999999999999999E-2</v>
      </c>
      <c r="F8" s="13" t="s">
        <v>142</v>
      </c>
      <c r="G8" s="17">
        <v>39000</v>
      </c>
      <c r="H8" s="16"/>
    </row>
    <row r="9" spans="1:8">
      <c r="A9" s="102">
        <v>1</v>
      </c>
      <c r="B9" s="15" t="s">
        <v>137</v>
      </c>
      <c r="C9" s="100"/>
      <c r="D9" s="17">
        <v>585</v>
      </c>
      <c r="E9" s="13"/>
      <c r="F9" s="13"/>
      <c r="G9" s="13"/>
      <c r="H9" s="101" t="s">
        <v>143</v>
      </c>
    </row>
    <row r="10" spans="1:8">
      <c r="A10" s="100"/>
      <c r="B10" s="15" t="s">
        <v>138</v>
      </c>
      <c r="C10" s="100"/>
      <c r="D10" s="17">
        <v>0</v>
      </c>
      <c r="E10" s="13"/>
      <c r="F10" s="13"/>
      <c r="G10" s="13"/>
      <c r="H10" s="101"/>
    </row>
    <row r="11" spans="1:8">
      <c r="A11" s="100"/>
      <c r="B11" s="15" t="s">
        <v>139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140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107</v>
      </c>
      <c r="B13" s="95"/>
      <c r="C13" s="10"/>
      <c r="D13" s="12">
        <v>276.65490097096</v>
      </c>
      <c r="E13" s="13"/>
      <c r="F13" s="13"/>
      <c r="G13" s="13"/>
      <c r="H13" s="16"/>
    </row>
    <row r="14" spans="1:8">
      <c r="A14" s="100" t="s">
        <v>144</v>
      </c>
      <c r="B14" s="15" t="s">
        <v>137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138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139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140</v>
      </c>
      <c r="C17" s="10"/>
      <c r="D17" s="12">
        <v>194.34782608696</v>
      </c>
      <c r="E17" s="13"/>
      <c r="F17" s="13"/>
      <c r="G17" s="13"/>
      <c r="H17" s="16"/>
    </row>
    <row r="18" spans="1:8">
      <c r="A18" s="96" t="s">
        <v>107</v>
      </c>
      <c r="B18" s="97"/>
      <c r="C18" s="100" t="s">
        <v>141</v>
      </c>
      <c r="D18" s="17">
        <v>194.34782608696</v>
      </c>
      <c r="E18" s="13">
        <v>1.4999999999999999E-2</v>
      </c>
      <c r="F18" s="13" t="s">
        <v>142</v>
      </c>
      <c r="G18" s="17">
        <v>12956.521739129999</v>
      </c>
      <c r="H18" s="16"/>
    </row>
    <row r="19" spans="1:8">
      <c r="A19" s="102">
        <v>1</v>
      </c>
      <c r="B19" s="15" t="s">
        <v>137</v>
      </c>
      <c r="C19" s="100"/>
      <c r="D19" s="17">
        <v>0</v>
      </c>
      <c r="E19" s="13"/>
      <c r="F19" s="13"/>
      <c r="G19" s="13"/>
      <c r="H19" s="101" t="s">
        <v>143</v>
      </c>
    </row>
    <row r="20" spans="1:8">
      <c r="A20" s="100"/>
      <c r="B20" s="15" t="s">
        <v>138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139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140</v>
      </c>
      <c r="C22" s="100"/>
      <c r="D22" s="17">
        <v>194.34782608696</v>
      </c>
      <c r="E22" s="13"/>
      <c r="F22" s="13"/>
      <c r="G22" s="13"/>
      <c r="H22" s="101"/>
    </row>
    <row r="23" spans="1:8">
      <c r="A23" s="100" t="s">
        <v>83</v>
      </c>
      <c r="B23" s="15" t="s">
        <v>137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138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139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140</v>
      </c>
      <c r="C26" s="10"/>
      <c r="D26" s="12">
        <v>276.65490097096</v>
      </c>
      <c r="E26" s="13"/>
      <c r="F26" s="13"/>
      <c r="G26" s="13"/>
      <c r="H26" s="16"/>
    </row>
    <row r="27" spans="1:8">
      <c r="A27" s="96" t="s">
        <v>107</v>
      </c>
      <c r="B27" s="97"/>
      <c r="C27" s="100" t="s">
        <v>145</v>
      </c>
      <c r="D27" s="17">
        <v>82.307074884005999</v>
      </c>
      <c r="E27" s="13">
        <v>1</v>
      </c>
      <c r="F27" s="13" t="s">
        <v>146</v>
      </c>
      <c r="G27" s="17">
        <v>82.307074884005999</v>
      </c>
      <c r="H27" s="16"/>
    </row>
    <row r="28" spans="1:8">
      <c r="A28" s="102">
        <v>1</v>
      </c>
      <c r="B28" s="15" t="s">
        <v>137</v>
      </c>
      <c r="C28" s="100"/>
      <c r="D28" s="17">
        <v>0</v>
      </c>
      <c r="E28" s="13"/>
      <c r="F28" s="13"/>
      <c r="G28" s="13"/>
      <c r="H28" s="101" t="s">
        <v>147</v>
      </c>
    </row>
    <row r="29" spans="1:8">
      <c r="A29" s="100"/>
      <c r="B29" s="15" t="s">
        <v>138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139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140</v>
      </c>
      <c r="C31" s="100"/>
      <c r="D31" s="17">
        <v>82.307074884005999</v>
      </c>
      <c r="E31" s="13"/>
      <c r="F31" s="13"/>
      <c r="G31" s="13"/>
      <c r="H31" s="101"/>
    </row>
    <row r="32" spans="1:8" ht="24.6">
      <c r="A32" s="98" t="s">
        <v>110</v>
      </c>
      <c r="B32" s="95"/>
      <c r="C32" s="10"/>
      <c r="D32" s="12">
        <v>17690.936398015001</v>
      </c>
      <c r="E32" s="13"/>
      <c r="F32" s="13"/>
      <c r="G32" s="13"/>
      <c r="H32" s="16"/>
    </row>
    <row r="33" spans="1:8">
      <c r="A33" s="100" t="s">
        <v>148</v>
      </c>
      <c r="B33" s="15" t="s">
        <v>137</v>
      </c>
      <c r="C33" s="10"/>
      <c r="D33" s="12">
        <v>17357.681683036</v>
      </c>
      <c r="E33" s="13"/>
      <c r="F33" s="13"/>
      <c r="G33" s="13"/>
      <c r="H33" s="16"/>
    </row>
    <row r="34" spans="1:8">
      <c r="A34" s="100"/>
      <c r="B34" s="15" t="s">
        <v>138</v>
      </c>
      <c r="C34" s="10"/>
      <c r="D34" s="12">
        <v>333.25471497972001</v>
      </c>
      <c r="E34" s="13"/>
      <c r="F34" s="13"/>
      <c r="G34" s="13"/>
      <c r="H34" s="16"/>
    </row>
    <row r="35" spans="1:8">
      <c r="A35" s="100"/>
      <c r="B35" s="15" t="s">
        <v>139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140</v>
      </c>
      <c r="C36" s="10"/>
      <c r="D36" s="12">
        <v>0</v>
      </c>
      <c r="E36" s="13"/>
      <c r="F36" s="13"/>
      <c r="G36" s="13"/>
      <c r="H36" s="16"/>
    </row>
    <row r="37" spans="1:8">
      <c r="A37" s="96" t="s">
        <v>112</v>
      </c>
      <c r="B37" s="97"/>
      <c r="C37" s="100" t="s">
        <v>42</v>
      </c>
      <c r="D37" s="17">
        <v>17690.936398015001</v>
      </c>
      <c r="E37" s="13">
        <v>3.6</v>
      </c>
      <c r="F37" s="13" t="s">
        <v>149</v>
      </c>
      <c r="G37" s="17">
        <v>4914.1489994487001</v>
      </c>
      <c r="H37" s="16"/>
    </row>
    <row r="38" spans="1:8">
      <c r="A38" s="102">
        <v>1</v>
      </c>
      <c r="B38" s="15" t="s">
        <v>137</v>
      </c>
      <c r="C38" s="100"/>
      <c r="D38" s="17">
        <v>17357.681683036</v>
      </c>
      <c r="E38" s="13"/>
      <c r="F38" s="13"/>
      <c r="G38" s="13"/>
      <c r="H38" s="101" t="s">
        <v>150</v>
      </c>
    </row>
    <row r="39" spans="1:8">
      <c r="A39" s="100"/>
      <c r="B39" s="15" t="s">
        <v>138</v>
      </c>
      <c r="C39" s="100"/>
      <c r="D39" s="17">
        <v>333.25471497972001</v>
      </c>
      <c r="E39" s="13"/>
      <c r="F39" s="13"/>
      <c r="G39" s="13"/>
      <c r="H39" s="101"/>
    </row>
    <row r="40" spans="1:8">
      <c r="A40" s="100"/>
      <c r="B40" s="15" t="s">
        <v>139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140</v>
      </c>
      <c r="C41" s="100"/>
      <c r="D41" s="17">
        <v>0</v>
      </c>
      <c r="E41" s="13"/>
      <c r="F41" s="13"/>
      <c r="G41" s="13"/>
      <c r="H41" s="101"/>
    </row>
    <row r="42" spans="1:8" ht="24.6">
      <c r="A42" s="98" t="s">
        <v>114</v>
      </c>
      <c r="B42" s="95"/>
      <c r="C42" s="10"/>
      <c r="D42" s="12">
        <v>0</v>
      </c>
      <c r="E42" s="13"/>
      <c r="F42" s="13"/>
      <c r="G42" s="13"/>
      <c r="H42" s="16"/>
    </row>
    <row r="43" spans="1:8">
      <c r="A43" s="100" t="s">
        <v>151</v>
      </c>
      <c r="B43" s="15" t="s">
        <v>137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138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139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140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114</v>
      </c>
      <c r="B47" s="97"/>
      <c r="C47" s="100" t="s">
        <v>42</v>
      </c>
      <c r="D47" s="17">
        <v>0</v>
      </c>
      <c r="E47" s="13">
        <v>3.6</v>
      </c>
      <c r="F47" s="13" t="s">
        <v>149</v>
      </c>
      <c r="G47" s="17">
        <v>0</v>
      </c>
      <c r="H47" s="16"/>
    </row>
    <row r="48" spans="1:8">
      <c r="A48" s="102">
        <v>1</v>
      </c>
      <c r="B48" s="15" t="s">
        <v>137</v>
      </c>
      <c r="C48" s="100"/>
      <c r="D48" s="17">
        <v>0</v>
      </c>
      <c r="E48" s="13"/>
      <c r="F48" s="13"/>
      <c r="G48" s="13"/>
      <c r="H48" s="101" t="s">
        <v>150</v>
      </c>
    </row>
    <row r="49" spans="1:8">
      <c r="A49" s="100"/>
      <c r="B49" s="15" t="s">
        <v>138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139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140</v>
      </c>
      <c r="C51" s="100"/>
      <c r="D51" s="17">
        <v>0</v>
      </c>
      <c r="E51" s="13"/>
      <c r="F51" s="13"/>
      <c r="G51" s="13"/>
      <c r="H51" s="101"/>
    </row>
    <row r="52" spans="1:8" ht="24.6">
      <c r="A52" s="98" t="s">
        <v>67</v>
      </c>
      <c r="B52" s="95"/>
      <c r="C52" s="10"/>
      <c r="D52" s="12">
        <v>304.88418885791998</v>
      </c>
      <c r="E52" s="13"/>
      <c r="F52" s="13"/>
      <c r="G52" s="13"/>
      <c r="H52" s="16"/>
    </row>
    <row r="53" spans="1:8">
      <c r="A53" s="100" t="s">
        <v>152</v>
      </c>
      <c r="B53" s="15" t="s">
        <v>137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138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139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140</v>
      </c>
      <c r="C56" s="10"/>
      <c r="D56" s="12">
        <v>304.88418885791998</v>
      </c>
      <c r="E56" s="13"/>
      <c r="F56" s="13"/>
      <c r="G56" s="13"/>
      <c r="H56" s="16"/>
    </row>
    <row r="57" spans="1:8">
      <c r="A57" s="96" t="s">
        <v>118</v>
      </c>
      <c r="B57" s="97"/>
      <c r="C57" s="100" t="s">
        <v>42</v>
      </c>
      <c r="D57" s="17">
        <v>304.88418885791998</v>
      </c>
      <c r="E57" s="13">
        <v>3.6</v>
      </c>
      <c r="F57" s="13" t="s">
        <v>149</v>
      </c>
      <c r="G57" s="17">
        <v>84.690052460532002</v>
      </c>
      <c r="H57" s="16"/>
    </row>
    <row r="58" spans="1:8">
      <c r="A58" s="102">
        <v>1</v>
      </c>
      <c r="B58" s="15" t="s">
        <v>137</v>
      </c>
      <c r="C58" s="100"/>
      <c r="D58" s="17">
        <v>0</v>
      </c>
      <c r="E58" s="13"/>
      <c r="F58" s="13"/>
      <c r="G58" s="13"/>
      <c r="H58" s="101" t="s">
        <v>150</v>
      </c>
    </row>
    <row r="59" spans="1:8">
      <c r="A59" s="100"/>
      <c r="B59" s="15" t="s">
        <v>138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139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140</v>
      </c>
      <c r="C61" s="100"/>
      <c r="D61" s="17">
        <v>304.88418885791998</v>
      </c>
      <c r="E61" s="13"/>
      <c r="F61" s="13"/>
      <c r="G61" s="13"/>
      <c r="H61" s="101"/>
    </row>
    <row r="62" spans="1:8" ht="24.6">
      <c r="A62" s="98" t="s">
        <v>81</v>
      </c>
      <c r="B62" s="95"/>
      <c r="C62" s="10"/>
      <c r="D62" s="12">
        <v>2281.674821609</v>
      </c>
      <c r="E62" s="13"/>
      <c r="F62" s="13"/>
      <c r="G62" s="13"/>
      <c r="H62" s="16"/>
    </row>
    <row r="63" spans="1:8">
      <c r="A63" s="100" t="s">
        <v>153</v>
      </c>
      <c r="B63" s="15" t="s">
        <v>137</v>
      </c>
      <c r="C63" s="10"/>
      <c r="D63" s="12">
        <v>0</v>
      </c>
      <c r="E63" s="13"/>
      <c r="F63" s="13"/>
      <c r="G63" s="13"/>
      <c r="H63" s="16"/>
    </row>
    <row r="64" spans="1:8">
      <c r="A64" s="100"/>
      <c r="B64" s="15" t="s">
        <v>138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139</v>
      </c>
      <c r="C65" s="10"/>
      <c r="D65" s="12">
        <v>0</v>
      </c>
      <c r="E65" s="13"/>
      <c r="F65" s="13"/>
      <c r="G65" s="13"/>
      <c r="H65" s="16"/>
    </row>
    <row r="66" spans="1:8">
      <c r="A66" s="100"/>
      <c r="B66" s="15" t="s">
        <v>140</v>
      </c>
      <c r="C66" s="10"/>
      <c r="D66" s="12">
        <v>2281.674821609</v>
      </c>
      <c r="E66" s="13"/>
      <c r="F66" s="13"/>
      <c r="G66" s="13"/>
      <c r="H66" s="16"/>
    </row>
    <row r="67" spans="1:8">
      <c r="A67" s="96" t="s">
        <v>81</v>
      </c>
      <c r="B67" s="97"/>
      <c r="C67" s="100" t="s">
        <v>42</v>
      </c>
      <c r="D67" s="17">
        <v>2281.674821609</v>
      </c>
      <c r="E67" s="13">
        <v>3.6</v>
      </c>
      <c r="F67" s="13" t="s">
        <v>149</v>
      </c>
      <c r="G67" s="17">
        <v>633.79856155805999</v>
      </c>
      <c r="H67" s="16"/>
    </row>
    <row r="68" spans="1:8">
      <c r="A68" s="102">
        <v>1</v>
      </c>
      <c r="B68" s="15" t="s">
        <v>137</v>
      </c>
      <c r="C68" s="100"/>
      <c r="D68" s="17">
        <v>0</v>
      </c>
      <c r="E68" s="13"/>
      <c r="F68" s="13"/>
      <c r="G68" s="13"/>
      <c r="H68" s="101" t="s">
        <v>150</v>
      </c>
    </row>
    <row r="69" spans="1:8">
      <c r="A69" s="100"/>
      <c r="B69" s="15" t="s">
        <v>138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139</v>
      </c>
      <c r="C70" s="100"/>
      <c r="D70" s="17">
        <v>0</v>
      </c>
      <c r="E70" s="13"/>
      <c r="F70" s="13"/>
      <c r="G70" s="13"/>
      <c r="H70" s="101"/>
    </row>
    <row r="71" spans="1:8">
      <c r="A71" s="100"/>
      <c r="B71" s="15" t="s">
        <v>140</v>
      </c>
      <c r="C71" s="100"/>
      <c r="D71" s="17">
        <v>2281.674821609</v>
      </c>
      <c r="E71" s="13"/>
      <c r="F71" s="13"/>
      <c r="G71" s="13"/>
      <c r="H71" s="101"/>
    </row>
    <row r="72" spans="1:8" ht="24.6">
      <c r="A72" s="98" t="s">
        <v>121</v>
      </c>
      <c r="B72" s="95"/>
      <c r="C72" s="10"/>
      <c r="D72" s="12">
        <v>1682.5167915725999</v>
      </c>
      <c r="E72" s="13"/>
      <c r="F72" s="13"/>
      <c r="G72" s="13"/>
      <c r="H72" s="16"/>
    </row>
    <row r="73" spans="1:8">
      <c r="A73" s="100" t="s">
        <v>43</v>
      </c>
      <c r="B73" s="15" t="s">
        <v>137</v>
      </c>
      <c r="C73" s="10"/>
      <c r="D73" s="12">
        <v>68.014166936034002</v>
      </c>
      <c r="E73" s="13"/>
      <c r="F73" s="13"/>
      <c r="G73" s="13"/>
      <c r="H73" s="16"/>
    </row>
    <row r="74" spans="1:8">
      <c r="A74" s="100"/>
      <c r="B74" s="15" t="s">
        <v>138</v>
      </c>
      <c r="C74" s="10"/>
      <c r="D74" s="12">
        <v>29.443181259319001</v>
      </c>
      <c r="E74" s="13"/>
      <c r="F74" s="13"/>
      <c r="G74" s="13"/>
      <c r="H74" s="16"/>
    </row>
    <row r="75" spans="1:8">
      <c r="A75" s="100"/>
      <c r="B75" s="15" t="s">
        <v>139</v>
      </c>
      <c r="C75" s="10"/>
      <c r="D75" s="12">
        <v>1516.6793278104999</v>
      </c>
      <c r="E75" s="13"/>
      <c r="F75" s="13"/>
      <c r="G75" s="13"/>
      <c r="H75" s="16"/>
    </row>
    <row r="76" spans="1:8">
      <c r="A76" s="100"/>
      <c r="B76" s="15" t="s">
        <v>140</v>
      </c>
      <c r="C76" s="10"/>
      <c r="D76" s="12">
        <v>0</v>
      </c>
      <c r="E76" s="13"/>
      <c r="F76" s="13"/>
      <c r="G76" s="13"/>
      <c r="H76" s="16"/>
    </row>
    <row r="77" spans="1:8">
      <c r="A77" s="96" t="s">
        <v>123</v>
      </c>
      <c r="B77" s="97"/>
      <c r="C77" s="100" t="s">
        <v>145</v>
      </c>
      <c r="D77" s="17">
        <v>1614.1366760059</v>
      </c>
      <c r="E77" s="13">
        <v>1</v>
      </c>
      <c r="F77" s="13" t="s">
        <v>146</v>
      </c>
      <c r="G77" s="17">
        <v>1614.1366760059</v>
      </c>
      <c r="H77" s="16"/>
    </row>
    <row r="78" spans="1:8">
      <c r="A78" s="102">
        <v>1</v>
      </c>
      <c r="B78" s="15" t="s">
        <v>137</v>
      </c>
      <c r="C78" s="100"/>
      <c r="D78" s="17">
        <v>68.014166936034002</v>
      </c>
      <c r="E78" s="13"/>
      <c r="F78" s="13"/>
      <c r="G78" s="13"/>
      <c r="H78" s="101" t="s">
        <v>147</v>
      </c>
    </row>
    <row r="79" spans="1:8">
      <c r="A79" s="100"/>
      <c r="B79" s="15" t="s">
        <v>138</v>
      </c>
      <c r="C79" s="100"/>
      <c r="D79" s="17">
        <v>29.443181259319001</v>
      </c>
      <c r="E79" s="13"/>
      <c r="F79" s="13"/>
      <c r="G79" s="13"/>
      <c r="H79" s="101"/>
    </row>
    <row r="80" spans="1:8">
      <c r="A80" s="100"/>
      <c r="B80" s="15" t="s">
        <v>139</v>
      </c>
      <c r="C80" s="100"/>
      <c r="D80" s="17">
        <v>1516.6793278104999</v>
      </c>
      <c r="E80" s="13"/>
      <c r="F80" s="13"/>
      <c r="G80" s="13"/>
      <c r="H80" s="101"/>
    </row>
    <row r="81" spans="1:8">
      <c r="A81" s="100"/>
      <c r="B81" s="15" t="s">
        <v>140</v>
      </c>
      <c r="C81" s="100"/>
      <c r="D81" s="17">
        <v>0</v>
      </c>
      <c r="E81" s="13"/>
      <c r="F81" s="13"/>
      <c r="G81" s="13"/>
      <c r="H81" s="101"/>
    </row>
    <row r="82" spans="1:8">
      <c r="A82" s="100" t="s">
        <v>73</v>
      </c>
      <c r="B82" s="15" t="s">
        <v>137</v>
      </c>
      <c r="C82" s="10"/>
      <c r="D82" s="12">
        <v>68.014166936034002</v>
      </c>
      <c r="E82" s="13"/>
      <c r="F82" s="13"/>
      <c r="G82" s="13"/>
      <c r="H82" s="16"/>
    </row>
    <row r="83" spans="1:8">
      <c r="A83" s="100"/>
      <c r="B83" s="15" t="s">
        <v>138</v>
      </c>
      <c r="C83" s="10"/>
      <c r="D83" s="12">
        <v>29.443181259319001</v>
      </c>
      <c r="E83" s="13"/>
      <c r="F83" s="13"/>
      <c r="G83" s="13"/>
      <c r="H83" s="16"/>
    </row>
    <row r="84" spans="1:8">
      <c r="A84" s="100"/>
      <c r="B84" s="15" t="s">
        <v>139</v>
      </c>
      <c r="C84" s="10"/>
      <c r="D84" s="12">
        <v>1516.6793278104999</v>
      </c>
      <c r="E84" s="13"/>
      <c r="F84" s="13"/>
      <c r="G84" s="13"/>
      <c r="H84" s="16"/>
    </row>
    <row r="85" spans="1:8">
      <c r="A85" s="100"/>
      <c r="B85" s="15" t="s">
        <v>140</v>
      </c>
      <c r="C85" s="10"/>
      <c r="D85" s="12">
        <v>68.380115566743001</v>
      </c>
      <c r="E85" s="13"/>
      <c r="F85" s="13"/>
      <c r="G85" s="13"/>
      <c r="H85" s="16"/>
    </row>
    <row r="86" spans="1:8">
      <c r="A86" s="96" t="s">
        <v>126</v>
      </c>
      <c r="B86" s="97"/>
      <c r="C86" s="100" t="s">
        <v>145</v>
      </c>
      <c r="D86" s="17">
        <v>68.380115566743001</v>
      </c>
      <c r="E86" s="13">
        <v>1</v>
      </c>
      <c r="F86" s="13" t="s">
        <v>146</v>
      </c>
      <c r="G86" s="17">
        <v>68.380115566743001</v>
      </c>
      <c r="H86" s="16"/>
    </row>
    <row r="87" spans="1:8">
      <c r="A87" s="102">
        <v>1</v>
      </c>
      <c r="B87" s="15" t="s">
        <v>137</v>
      </c>
      <c r="C87" s="100"/>
      <c r="D87" s="17">
        <v>0</v>
      </c>
      <c r="E87" s="13"/>
      <c r="F87" s="13"/>
      <c r="G87" s="13"/>
      <c r="H87" s="101" t="s">
        <v>147</v>
      </c>
    </row>
    <row r="88" spans="1:8">
      <c r="A88" s="100"/>
      <c r="B88" s="15" t="s">
        <v>138</v>
      </c>
      <c r="C88" s="100"/>
      <c r="D88" s="17">
        <v>0</v>
      </c>
      <c r="E88" s="13"/>
      <c r="F88" s="13"/>
      <c r="G88" s="13"/>
      <c r="H88" s="101"/>
    </row>
    <row r="89" spans="1:8">
      <c r="A89" s="100"/>
      <c r="B89" s="15" t="s">
        <v>139</v>
      </c>
      <c r="C89" s="100"/>
      <c r="D89" s="17">
        <v>0</v>
      </c>
      <c r="E89" s="13"/>
      <c r="F89" s="13"/>
      <c r="G89" s="13"/>
      <c r="H89" s="101"/>
    </row>
    <row r="90" spans="1:8">
      <c r="A90" s="100"/>
      <c r="B90" s="15" t="s">
        <v>140</v>
      </c>
      <c r="C90" s="100"/>
      <c r="D90" s="17">
        <v>68.380115566743001</v>
      </c>
      <c r="E90" s="13"/>
      <c r="F90" s="13"/>
      <c r="G90" s="13"/>
      <c r="H90" s="101"/>
    </row>
    <row r="91" spans="1:8">
      <c r="A91" s="18"/>
      <c r="C91" s="18"/>
      <c r="D91" s="7"/>
      <c r="E91" s="7"/>
      <c r="F91" s="7"/>
      <c r="G91" s="7"/>
      <c r="H91" s="19"/>
    </row>
    <row r="93" spans="1:8">
      <c r="A93" s="99" t="s">
        <v>154</v>
      </c>
      <c r="B93" s="99"/>
      <c r="C93" s="99"/>
      <c r="D93" s="99"/>
      <c r="E93" s="99"/>
      <c r="F93" s="99"/>
      <c r="G93" s="99"/>
      <c r="H93" s="99"/>
    </row>
    <row r="94" spans="1:8">
      <c r="A94" s="99" t="s">
        <v>155</v>
      </c>
      <c r="B94" s="99"/>
      <c r="C94" s="99"/>
      <c r="D94" s="99"/>
      <c r="E94" s="99"/>
      <c r="F94" s="99"/>
      <c r="G94" s="99"/>
      <c r="H94" s="99"/>
    </row>
  </sheetData>
  <mergeCells count="54">
    <mergeCell ref="H58:H61"/>
    <mergeCell ref="H68:H71"/>
    <mergeCell ref="H78:H81"/>
    <mergeCell ref="H87:H90"/>
    <mergeCell ref="H9:H12"/>
    <mergeCell ref="H19:H22"/>
    <mergeCell ref="H28:H31"/>
    <mergeCell ref="H38:H41"/>
    <mergeCell ref="H48:H51"/>
    <mergeCell ref="A78:A81"/>
    <mergeCell ref="A82:A85"/>
    <mergeCell ref="A87:A90"/>
    <mergeCell ref="C8:C12"/>
    <mergeCell ref="C18:C22"/>
    <mergeCell ref="C27:C31"/>
    <mergeCell ref="C37:C41"/>
    <mergeCell ref="C47:C51"/>
    <mergeCell ref="C57:C61"/>
    <mergeCell ref="C67:C71"/>
    <mergeCell ref="C77:C81"/>
    <mergeCell ref="C86:C90"/>
    <mergeCell ref="A86:B86"/>
    <mergeCell ref="A93:H93"/>
    <mergeCell ref="A94:H94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57:B57"/>
    <mergeCell ref="A62:B62"/>
    <mergeCell ref="A67:B67"/>
    <mergeCell ref="A72:B72"/>
    <mergeCell ref="A77:B77"/>
    <mergeCell ref="A68:A71"/>
    <mergeCell ref="A73:A76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156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157</v>
      </c>
      <c r="B3" s="2" t="s">
        <v>158</v>
      </c>
      <c r="C3" s="2" t="s">
        <v>159</v>
      </c>
      <c r="D3" s="2" t="s">
        <v>160</v>
      </c>
      <c r="E3" s="2" t="s">
        <v>161</v>
      </c>
      <c r="F3" s="2" t="s">
        <v>162</v>
      </c>
      <c r="G3" s="2" t="s">
        <v>163</v>
      </c>
      <c r="H3" s="2" t="s">
        <v>164</v>
      </c>
    </row>
    <row r="4" spans="1:8" ht="39" customHeight="1">
      <c r="A4" s="3" t="s">
        <v>172</v>
      </c>
      <c r="B4" s="4" t="s">
        <v>149</v>
      </c>
      <c r="C4" s="5">
        <v>11.995793163890999</v>
      </c>
      <c r="D4" s="5">
        <v>222.07854046447</v>
      </c>
      <c r="E4" s="4">
        <v>10</v>
      </c>
      <c r="F4" s="3" t="s">
        <v>172</v>
      </c>
      <c r="G4" s="5">
        <v>2664.0082375507</v>
      </c>
      <c r="H4" s="6" t="s">
        <v>171</v>
      </c>
    </row>
    <row r="5" spans="1:8" ht="39" hidden="1" customHeight="1">
      <c r="A5" s="3" t="s">
        <v>165</v>
      </c>
      <c r="B5" s="4" t="s">
        <v>166</v>
      </c>
      <c r="C5" s="5">
        <v>78.878177037686001</v>
      </c>
      <c r="D5" s="5">
        <v>24.126470438877</v>
      </c>
      <c r="E5" s="4">
        <v>6</v>
      </c>
      <c r="F5" s="3" t="s">
        <v>165</v>
      </c>
      <c r="G5" s="5">
        <v>1903.0520065722001</v>
      </c>
      <c r="H5" s="6"/>
    </row>
    <row r="6" spans="1:8" ht="39" hidden="1" customHeight="1">
      <c r="A6" s="3" t="s">
        <v>167</v>
      </c>
      <c r="B6" s="4" t="s">
        <v>166</v>
      </c>
      <c r="C6" s="5">
        <v>22.085889570551998</v>
      </c>
      <c r="D6" s="5">
        <v>90.702982039983993</v>
      </c>
      <c r="E6" s="4">
        <v>6</v>
      </c>
      <c r="F6" s="3" t="s">
        <v>167</v>
      </c>
      <c r="G6" s="5">
        <v>2003.2560450548999</v>
      </c>
      <c r="H6" s="6"/>
    </row>
    <row r="7" spans="1:8" ht="39" customHeight="1">
      <c r="A7" s="3" t="s">
        <v>168</v>
      </c>
      <c r="B7" s="4" t="s">
        <v>166</v>
      </c>
      <c r="C7" s="5">
        <v>1</v>
      </c>
      <c r="D7" s="5">
        <v>826.33740497558995</v>
      </c>
      <c r="E7" s="4">
        <v>10</v>
      </c>
      <c r="F7" s="3" t="s">
        <v>168</v>
      </c>
      <c r="G7" s="5">
        <v>826.33740497558995</v>
      </c>
      <c r="H7" s="6"/>
    </row>
    <row r="8" spans="1:8" ht="39" customHeight="1">
      <c r="A8" s="3" t="s">
        <v>169</v>
      </c>
      <c r="B8" s="4" t="s">
        <v>166</v>
      </c>
      <c r="C8" s="5">
        <v>1</v>
      </c>
      <c r="D8" s="5">
        <v>672.81914181661</v>
      </c>
      <c r="E8" s="4">
        <v>10</v>
      </c>
      <c r="F8" s="3" t="s">
        <v>169</v>
      </c>
      <c r="G8" s="5">
        <v>672.81914181661</v>
      </c>
      <c r="H8" s="6"/>
    </row>
    <row r="9" spans="1:8" ht="39" hidden="1" customHeight="1">
      <c r="A9" s="3" t="s">
        <v>170</v>
      </c>
      <c r="B9" s="4" t="s">
        <v>166</v>
      </c>
      <c r="C9" s="5">
        <v>2</v>
      </c>
      <c r="D9" s="5">
        <v>8.7615421164317002</v>
      </c>
      <c r="E9" s="4"/>
      <c r="F9" s="4"/>
      <c r="G9" s="5">
        <v>17.523084232862999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67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174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28</v>
      </c>
      <c r="C18" s="93" t="s">
        <v>29</v>
      </c>
      <c r="D18" s="90" t="s">
        <v>30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585</v>
      </c>
      <c r="E25" s="41">
        <v>0</v>
      </c>
      <c r="F25" s="41">
        <v>0</v>
      </c>
      <c r="G25" s="41">
        <v>0</v>
      </c>
      <c r="H25" s="41">
        <v>585</v>
      </c>
    </row>
    <row r="26" spans="1:8">
      <c r="A26" s="2">
        <v>2</v>
      </c>
      <c r="B26" s="2" t="s">
        <v>41</v>
      </c>
      <c r="C26" s="42" t="s">
        <v>42</v>
      </c>
      <c r="D26" s="41">
        <v>17357.681683036</v>
      </c>
      <c r="E26" s="41">
        <v>333.25471497972001</v>
      </c>
      <c r="F26" s="41">
        <v>0</v>
      </c>
      <c r="G26" s="41">
        <v>0</v>
      </c>
      <c r="H26" s="41">
        <v>17690.936398015001</v>
      </c>
    </row>
    <row r="27" spans="1:8" ht="31.2">
      <c r="A27" s="2">
        <v>3</v>
      </c>
      <c r="B27" s="2" t="s">
        <v>43</v>
      </c>
      <c r="C27" s="42" t="s">
        <v>44</v>
      </c>
      <c r="D27" s="41">
        <v>68.014166936034002</v>
      </c>
      <c r="E27" s="41">
        <v>29.443181259319001</v>
      </c>
      <c r="F27" s="41">
        <v>1516.6793278104999</v>
      </c>
      <c r="G27" s="41">
        <v>0</v>
      </c>
      <c r="H27" s="41">
        <v>1614.1366760059</v>
      </c>
    </row>
    <row r="28" spans="1:8">
      <c r="A28" s="2"/>
      <c r="B28" s="33"/>
      <c r="C28" s="33" t="s">
        <v>45</v>
      </c>
      <c r="D28" s="41">
        <v>18010.695849971999</v>
      </c>
      <c r="E28" s="41">
        <v>362.69789623904001</v>
      </c>
      <c r="F28" s="41">
        <v>1516.6793278104999</v>
      </c>
      <c r="G28" s="41">
        <v>0</v>
      </c>
      <c r="H28" s="41">
        <v>19890.073074020998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56</v>
      </c>
      <c r="D44" s="41">
        <v>18010.695849971999</v>
      </c>
      <c r="E44" s="41">
        <v>362.69789623904001</v>
      </c>
      <c r="F44" s="41">
        <v>1516.6793278104999</v>
      </c>
      <c r="G44" s="41">
        <v>0</v>
      </c>
      <c r="H44" s="41">
        <v>19890.073074020998</v>
      </c>
    </row>
    <row r="45" spans="1:8">
      <c r="A45" s="2"/>
      <c r="B45" s="33"/>
      <c r="C45" s="44" t="s">
        <v>57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58</v>
      </c>
      <c r="C46" s="42" t="s">
        <v>59</v>
      </c>
      <c r="D46" s="41">
        <v>11.7</v>
      </c>
      <c r="E46" s="41">
        <v>0</v>
      </c>
      <c r="F46" s="41">
        <v>0</v>
      </c>
      <c r="G46" s="41">
        <v>0</v>
      </c>
      <c r="H46" s="41">
        <v>11.7</v>
      </c>
    </row>
    <row r="47" spans="1:8" ht="31.2">
      <c r="A47" s="2">
        <v>5</v>
      </c>
      <c r="B47" s="2" t="s">
        <v>58</v>
      </c>
      <c r="C47" s="42" t="s">
        <v>60</v>
      </c>
      <c r="D47" s="41">
        <v>435.64631712747001</v>
      </c>
      <c r="E47" s="41">
        <v>9.0632651359111005</v>
      </c>
      <c r="F47" s="41">
        <v>0</v>
      </c>
      <c r="G47" s="41">
        <v>0</v>
      </c>
      <c r="H47" s="41">
        <v>444.70958226339002</v>
      </c>
    </row>
    <row r="48" spans="1:8">
      <c r="A48" s="2"/>
      <c r="B48" s="33"/>
      <c r="C48" s="33" t="s">
        <v>61</v>
      </c>
      <c r="D48" s="41">
        <v>447.34631712747</v>
      </c>
      <c r="E48" s="41">
        <v>9.0632651359111005</v>
      </c>
      <c r="F48" s="41">
        <v>0</v>
      </c>
      <c r="G48" s="41">
        <v>0</v>
      </c>
      <c r="H48" s="41">
        <v>456.40958226339001</v>
      </c>
    </row>
    <row r="49" spans="1:8">
      <c r="A49" s="2"/>
      <c r="B49" s="33"/>
      <c r="C49" s="33" t="s">
        <v>62</v>
      </c>
      <c r="D49" s="41">
        <v>18458.042167099</v>
      </c>
      <c r="E49" s="41">
        <v>371.76116137495001</v>
      </c>
      <c r="F49" s="41">
        <v>1516.6793278104999</v>
      </c>
      <c r="G49" s="41">
        <v>0</v>
      </c>
      <c r="H49" s="41">
        <v>20346.482656283999</v>
      </c>
    </row>
    <row r="50" spans="1:8">
      <c r="A50" s="2"/>
      <c r="B50" s="33"/>
      <c r="C50" s="33" t="s">
        <v>63</v>
      </c>
      <c r="D50" s="41"/>
      <c r="E50" s="41"/>
      <c r="F50" s="41"/>
      <c r="G50" s="41"/>
      <c r="H50" s="41"/>
    </row>
    <row r="51" spans="1:8" ht="31.2">
      <c r="A51" s="2">
        <v>6</v>
      </c>
      <c r="B51" s="2" t="s">
        <v>64</v>
      </c>
      <c r="C51" s="48" t="s">
        <v>65</v>
      </c>
      <c r="D51" s="41">
        <v>15.573869999999999</v>
      </c>
      <c r="E51" s="41">
        <v>0</v>
      </c>
      <c r="F51" s="41">
        <v>0</v>
      </c>
      <c r="G51" s="41">
        <v>0</v>
      </c>
      <c r="H51" s="41">
        <v>15.573869999999999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304.88418885791998</v>
      </c>
      <c r="H52" s="41">
        <v>304.88418885791998</v>
      </c>
    </row>
    <row r="53" spans="1:8" ht="31.2">
      <c r="A53" s="2">
        <v>8</v>
      </c>
      <c r="B53" s="2" t="s">
        <v>64</v>
      </c>
      <c r="C53" s="48" t="s">
        <v>68</v>
      </c>
      <c r="D53" s="41">
        <v>466.18066670377999</v>
      </c>
      <c r="E53" s="41">
        <v>9.6995723997286998</v>
      </c>
      <c r="F53" s="41">
        <v>0</v>
      </c>
      <c r="G53" s="41">
        <v>0</v>
      </c>
      <c r="H53" s="41">
        <v>475.88023910351001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395.71771164259002</v>
      </c>
      <c r="H54" s="41">
        <v>395.71771164259002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90.167836576485001</v>
      </c>
      <c r="H55" s="41">
        <v>90.167836576485001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81.996593564218998</v>
      </c>
      <c r="H56" s="41">
        <v>81.996593564218998</v>
      </c>
    </row>
    <row r="57" spans="1:8" ht="31.2">
      <c r="A57" s="2">
        <v>12</v>
      </c>
      <c r="B57" s="2" t="s">
        <v>73</v>
      </c>
      <c r="C57" s="48" t="s">
        <v>44</v>
      </c>
      <c r="D57" s="41">
        <v>0</v>
      </c>
      <c r="E57" s="41">
        <v>0</v>
      </c>
      <c r="F57" s="41">
        <v>0</v>
      </c>
      <c r="G57" s="41">
        <v>68.380115566743001</v>
      </c>
      <c r="H57" s="41">
        <v>68.380115566743001</v>
      </c>
    </row>
    <row r="58" spans="1:8">
      <c r="A58" s="2"/>
      <c r="B58" s="33"/>
      <c r="C58" s="33" t="s">
        <v>74</v>
      </c>
      <c r="D58" s="41">
        <v>481.75453670377999</v>
      </c>
      <c r="E58" s="41">
        <v>9.6995723997286998</v>
      </c>
      <c r="F58" s="41">
        <v>0</v>
      </c>
      <c r="G58" s="41">
        <v>941.14644620796003</v>
      </c>
      <c r="H58" s="41">
        <v>1432.6005553115001</v>
      </c>
    </row>
    <row r="59" spans="1:8">
      <c r="A59" s="2"/>
      <c r="B59" s="33"/>
      <c r="C59" s="33" t="s">
        <v>75</v>
      </c>
      <c r="D59" s="41">
        <v>18939.796703803</v>
      </c>
      <c r="E59" s="41">
        <v>381.46073377468002</v>
      </c>
      <c r="F59" s="41">
        <v>1516.6793278104999</v>
      </c>
      <c r="G59" s="41">
        <v>941.14644620796003</v>
      </c>
      <c r="H59" s="41">
        <v>21779.083211596</v>
      </c>
    </row>
    <row r="60" spans="1:8" ht="31.5" customHeight="1">
      <c r="A60" s="2"/>
      <c r="B60" s="33"/>
      <c r="C60" s="33" t="s">
        <v>76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>
      <c r="A62" s="2"/>
      <c r="B62" s="33"/>
      <c r="C62" s="33" t="s">
        <v>77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>
      <c r="A63" s="2"/>
      <c r="B63" s="33"/>
      <c r="C63" s="33" t="s">
        <v>78</v>
      </c>
      <c r="D63" s="41">
        <v>18939.796703803</v>
      </c>
      <c r="E63" s="41">
        <v>381.46073377468002</v>
      </c>
      <c r="F63" s="41">
        <v>1516.6793278104999</v>
      </c>
      <c r="G63" s="41">
        <v>941.14644620796003</v>
      </c>
      <c r="H63" s="41">
        <v>21779.083211596</v>
      </c>
    </row>
    <row r="64" spans="1:8" ht="157.5" customHeight="1">
      <c r="A64" s="2"/>
      <c r="B64" s="33"/>
      <c r="C64" s="33" t="s">
        <v>79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80</v>
      </c>
      <c r="C65" s="48" t="s">
        <v>81</v>
      </c>
      <c r="D65" s="41">
        <v>0</v>
      </c>
      <c r="E65" s="41">
        <v>0</v>
      </c>
      <c r="F65" s="41">
        <v>0</v>
      </c>
      <c r="G65" s="41">
        <v>194.30060438453</v>
      </c>
      <c r="H65" s="41">
        <v>194.30060438453</v>
      </c>
    </row>
    <row r="66" spans="1:8">
      <c r="A66" s="2">
        <v>14</v>
      </c>
      <c r="B66" s="2" t="s">
        <v>82</v>
      </c>
      <c r="C66" s="48" t="s">
        <v>81</v>
      </c>
      <c r="D66" s="41">
        <v>0</v>
      </c>
      <c r="E66" s="41">
        <v>0</v>
      </c>
      <c r="F66" s="41">
        <v>0</v>
      </c>
      <c r="G66" s="41">
        <v>2281.674821609</v>
      </c>
      <c r="H66" s="41">
        <v>2281.674821609</v>
      </c>
    </row>
    <row r="67" spans="1:8">
      <c r="A67" s="2">
        <v>15</v>
      </c>
      <c r="B67" s="2" t="s">
        <v>83</v>
      </c>
      <c r="C67" s="48" t="s">
        <v>84</v>
      </c>
      <c r="D67" s="41">
        <v>0</v>
      </c>
      <c r="E67" s="41">
        <v>0</v>
      </c>
      <c r="F67" s="41">
        <v>0</v>
      </c>
      <c r="G67" s="41">
        <v>82.307074884005999</v>
      </c>
      <c r="H67" s="41">
        <v>82.307074884005999</v>
      </c>
    </row>
    <row r="68" spans="1:8">
      <c r="A68" s="2"/>
      <c r="B68" s="33"/>
      <c r="C68" s="33" t="s">
        <v>85</v>
      </c>
      <c r="D68" s="41">
        <v>0</v>
      </c>
      <c r="E68" s="41">
        <v>0</v>
      </c>
      <c r="F68" s="41">
        <v>0</v>
      </c>
      <c r="G68" s="41">
        <v>2558.2825008775999</v>
      </c>
      <c r="H68" s="41">
        <v>2558.2825008775999</v>
      </c>
    </row>
    <row r="69" spans="1:8">
      <c r="A69" s="2"/>
      <c r="B69" s="33"/>
      <c r="C69" s="33" t="s">
        <v>86</v>
      </c>
      <c r="D69" s="41">
        <v>18939.796703803</v>
      </c>
      <c r="E69" s="41">
        <v>381.46073377468002</v>
      </c>
      <c r="F69" s="41">
        <v>1516.6793278104999</v>
      </c>
      <c r="G69" s="41">
        <v>3499.4289470855001</v>
      </c>
      <c r="H69" s="41">
        <v>24337.365712473002</v>
      </c>
    </row>
    <row r="70" spans="1:8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 ht="47.25" customHeight="1">
      <c r="A71" s="2">
        <v>16</v>
      </c>
      <c r="B71" s="2" t="s">
        <v>88</v>
      </c>
      <c r="C71" s="48" t="s">
        <v>89</v>
      </c>
      <c r="D71" s="41">
        <f>D69*3%</f>
        <v>568.19390111408995</v>
      </c>
      <c r="E71" s="41">
        <f>E69*3%</f>
        <v>11.4438220132404</v>
      </c>
      <c r="F71" s="41">
        <f>F69*3%</f>
        <v>45.500379834314998</v>
      </c>
      <c r="G71" s="41">
        <f>G69*3%</f>
        <v>104.982868412565</v>
      </c>
      <c r="H71" s="41">
        <f>SUM(D71:G71)</f>
        <v>730.12097137420994</v>
      </c>
    </row>
    <row r="72" spans="1:8">
      <c r="A72" s="2"/>
      <c r="B72" s="33"/>
      <c r="C72" s="33" t="s">
        <v>90</v>
      </c>
      <c r="D72" s="41">
        <f>D71</f>
        <v>568.19390111408995</v>
      </c>
      <c r="E72" s="41">
        <f>E71</f>
        <v>11.4438220132404</v>
      </c>
      <c r="F72" s="41">
        <f>F71</f>
        <v>45.500379834314998</v>
      </c>
      <c r="G72" s="41">
        <f>G71</f>
        <v>104.982868412565</v>
      </c>
      <c r="H72" s="41">
        <f>SUM(D72:G72)</f>
        <v>730.12097137420994</v>
      </c>
    </row>
    <row r="73" spans="1:8">
      <c r="A73" s="2"/>
      <c r="B73" s="33"/>
      <c r="C73" s="33" t="s">
        <v>91</v>
      </c>
      <c r="D73" s="41">
        <f>D72+D69</f>
        <v>19507.9906049171</v>
      </c>
      <c r="E73" s="41">
        <f>E72+E69</f>
        <v>392.90455578792</v>
      </c>
      <c r="F73" s="41">
        <f>F72+F69</f>
        <v>1562.1797076448099</v>
      </c>
      <c r="G73" s="41">
        <f>G72+G69</f>
        <v>3604.4118154980702</v>
      </c>
      <c r="H73" s="41">
        <f>SUM(D73:G73)</f>
        <v>25067.486683847899</v>
      </c>
    </row>
    <row r="74" spans="1:8">
      <c r="A74" s="2"/>
      <c r="B74" s="33"/>
      <c r="C74" s="33" t="s">
        <v>92</v>
      </c>
      <c r="D74" s="41"/>
      <c r="E74" s="41"/>
      <c r="F74" s="41"/>
      <c r="G74" s="41"/>
      <c r="H74" s="41"/>
    </row>
    <row r="75" spans="1:8">
      <c r="A75" s="2">
        <v>17</v>
      </c>
      <c r="B75" s="2" t="s">
        <v>93</v>
      </c>
      <c r="C75" s="48" t="s">
        <v>94</v>
      </c>
      <c r="D75" s="41">
        <f>D73*20%</f>
        <v>3901.5981209834199</v>
      </c>
      <c r="E75" s="41">
        <f>E73*20%</f>
        <v>78.580911157584097</v>
      </c>
      <c r="F75" s="41">
        <f>F73*20%</f>
        <v>312.43594152896299</v>
      </c>
      <c r="G75" s="41">
        <f>G73*20%</f>
        <v>720.88236309961303</v>
      </c>
      <c r="H75" s="41">
        <f>SUM(D75:G75)</f>
        <v>5013.4973367695802</v>
      </c>
    </row>
    <row r="76" spans="1:8">
      <c r="A76" s="2"/>
      <c r="B76" s="33"/>
      <c r="C76" s="33" t="s">
        <v>95</v>
      </c>
      <c r="D76" s="41">
        <f>D75</f>
        <v>3901.5981209834199</v>
      </c>
      <c r="E76" s="41">
        <f>E75</f>
        <v>78.580911157584097</v>
      </c>
      <c r="F76" s="41">
        <f>F75</f>
        <v>312.43594152896299</v>
      </c>
      <c r="G76" s="41">
        <f>G75</f>
        <v>720.88236309961303</v>
      </c>
      <c r="H76" s="41">
        <f>SUM(D76:G76)</f>
        <v>5013.4973367695802</v>
      </c>
    </row>
    <row r="77" spans="1:8">
      <c r="A77" s="2"/>
      <c r="B77" s="33"/>
      <c r="C77" s="33" t="s">
        <v>96</v>
      </c>
      <c r="D77" s="41">
        <f>D76+D73</f>
        <v>23409.588725900499</v>
      </c>
      <c r="E77" s="41">
        <f>E76+E73</f>
        <v>471.48546694550402</v>
      </c>
      <c r="F77" s="41">
        <f>F76+F73</f>
        <v>1874.61564917378</v>
      </c>
      <c r="G77" s="41">
        <f>G76+G73</f>
        <v>4325.29417859768</v>
      </c>
      <c r="H77" s="41">
        <f>SUM(D77:G77)</f>
        <v>30080.984020617499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175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585</v>
      </c>
      <c r="E13" s="32">
        <v>0</v>
      </c>
      <c r="F13" s="32">
        <v>0</v>
      </c>
      <c r="G13" s="32">
        <v>0</v>
      </c>
      <c r="H13" s="32">
        <v>585</v>
      </c>
      <c r="J13" s="20"/>
    </row>
    <row r="14" spans="1:14">
      <c r="A14" s="2"/>
      <c r="B14" s="33"/>
      <c r="C14" s="33" t="s">
        <v>105</v>
      </c>
      <c r="D14" s="32">
        <v>585</v>
      </c>
      <c r="E14" s="32">
        <v>0</v>
      </c>
      <c r="F14" s="32">
        <v>0</v>
      </c>
      <c r="G14" s="32">
        <v>0</v>
      </c>
      <c r="H14" s="32">
        <v>585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176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194.34782608696</v>
      </c>
      <c r="H13" s="32">
        <v>194.34782608696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194.34782608696</v>
      </c>
      <c r="H14" s="32">
        <v>194.34782608696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177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17357.681683036</v>
      </c>
      <c r="E13" s="32">
        <v>333.25471497972001</v>
      </c>
      <c r="F13" s="32">
        <v>0</v>
      </c>
      <c r="G13" s="32">
        <v>0</v>
      </c>
      <c r="H13" s="32">
        <v>17690.936398015001</v>
      </c>
      <c r="J13" s="20"/>
    </row>
    <row r="14" spans="1:14">
      <c r="A14" s="2"/>
      <c r="B14" s="33"/>
      <c r="C14" s="33" t="s">
        <v>105</v>
      </c>
      <c r="D14" s="32">
        <v>17357.681683036</v>
      </c>
      <c r="E14" s="32">
        <v>333.25471497972001</v>
      </c>
      <c r="F14" s="32">
        <v>0</v>
      </c>
      <c r="G14" s="32">
        <v>0</v>
      </c>
      <c r="H14" s="32">
        <v>17690.936398015001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178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179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304.88418885791998</v>
      </c>
      <c r="H13" s="32">
        <v>304.88418885791998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304.88418885791998</v>
      </c>
      <c r="H14" s="32">
        <v>304.88418885791998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180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81</v>
      </c>
      <c r="D13" s="32">
        <v>0</v>
      </c>
      <c r="E13" s="32">
        <v>0</v>
      </c>
      <c r="F13" s="32">
        <v>0</v>
      </c>
      <c r="G13" s="32">
        <v>2281.674821609</v>
      </c>
      <c r="H13" s="32">
        <v>2281.674821609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2281.674821609</v>
      </c>
      <c r="H14" s="32">
        <v>2281.674821609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181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102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68.014166936034002</v>
      </c>
      <c r="E13" s="32">
        <v>29.443181259319001</v>
      </c>
      <c r="F13" s="32">
        <v>1516.6793278104999</v>
      </c>
      <c r="G13" s="32">
        <v>0</v>
      </c>
      <c r="H13" s="32">
        <v>1614.1366760059</v>
      </c>
      <c r="J13" s="20"/>
    </row>
    <row r="14" spans="1:14">
      <c r="A14" s="2"/>
      <c r="B14" s="33"/>
      <c r="C14" s="33" t="s">
        <v>105</v>
      </c>
      <c r="D14" s="32">
        <v>68.014166936034002</v>
      </c>
      <c r="E14" s="32">
        <v>29.443181259319001</v>
      </c>
      <c r="F14" s="32">
        <v>1516.6793278104999</v>
      </c>
      <c r="G14" s="32">
        <v>0</v>
      </c>
      <c r="H14" s="32">
        <v>1614.1366760059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FAC8FDE156044357BCC03B8705BBF3A0_12</vt:lpwstr>
  </property>
  <property fmtid="{D5CDD505-2E9C-101B-9397-08002B2CF9AE}" pid="3" name="KSOProductBuildVer">
    <vt:lpwstr>1049-12.2.0.20795</vt:lpwstr>
  </property>
</Properties>
</file>